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930" yWindow="0" windowWidth="19200" windowHeight="8490" tabRatio="500" activeTab="0"/>
  </bookViews>
  <sheets>
    <sheet name="MAIN" sheetId="1" r:id="rId1"/>
  </sheets>
  <definedNames/>
  <calcPr fullCalcOnLoad="1"/>
</workbook>
</file>

<file path=xl/sharedStrings.xml><?xml version="1.0" encoding="utf-8"?>
<sst xmlns="http://schemas.openxmlformats.org/spreadsheetml/2006/main" count="93" uniqueCount="70">
  <si>
    <t>NET WI OIL</t>
  </si>
  <si>
    <t>NET WI GAS</t>
  </si>
  <si>
    <t>ROYALTY BURDEN (LANDOWNER ROYALTY AND OVER RIDING ROYALTY INTEREST)</t>
  </si>
  <si>
    <t>BARRELS OF OIL PER MONTH</t>
  </si>
  <si>
    <t>BOPM</t>
  </si>
  <si>
    <t>MCFGPM</t>
  </si>
  <si>
    <t>ASSUME:</t>
  </si>
  <si>
    <t>WI</t>
  </si>
  <si>
    <t>WORKING INTEREST</t>
  </si>
  <si>
    <t>BOPD   x</t>
  </si>
  <si>
    <t># DAYS   x</t>
  </si>
  <si>
    <t>BOPD =</t>
  </si>
  <si>
    <t># DAYS =</t>
  </si>
  <si>
    <t>WI =</t>
  </si>
  <si>
    <t>$/BO =</t>
  </si>
  <si>
    <t>RI + ORRI =</t>
  </si>
  <si>
    <t>GROSS INCOME</t>
  </si>
  <si>
    <t>GROSS INCOME IS THEN REDUCED BY THE SEVERENCE TAX</t>
  </si>
  <si>
    <t>SEV TAX RATE</t>
  </si>
  <si>
    <t>TAX</t>
  </si>
  <si>
    <t>NET AFTER SEV TAX</t>
  </si>
  <si>
    <t>$ / BO   x  =</t>
  </si>
  <si>
    <t>NEXT THE ROYALTY BURDEN IS SUBTRACTED</t>
  </si>
  <si>
    <t>NET LEASE  =</t>
  </si>
  <si>
    <t>ROYALTY $</t>
  </si>
  <si>
    <t>NET TO WI</t>
  </si>
  <si>
    <t>ROYALTY %</t>
  </si>
  <si>
    <t>THEN MULTIPLY YOUR WORKING INTEREST TO DETERMINE NET INCOME</t>
  </si>
  <si>
    <t>100% WI</t>
  </si>
  <si>
    <t>$/MCFG =</t>
  </si>
  <si>
    <t>MCFGPD   x</t>
  </si>
  <si>
    <t>MCFG</t>
  </si>
  <si>
    <t>1,000,000 CUBIC FEET OF GAS PER DAY</t>
  </si>
  <si>
    <t>MMCFGPD</t>
  </si>
  <si>
    <t>MMCFGPM</t>
  </si>
  <si>
    <t>1,000 CUBIC FEET OF GAS PER DAY</t>
  </si>
  <si>
    <t>1,000 CUBIC FEET OF GAS PER MONTH</t>
  </si>
  <si>
    <t xml:space="preserve">$ / MCFG   x </t>
  </si>
  <si>
    <t>BTU ADJ.  =</t>
  </si>
  <si>
    <t>GAS WELL OR ASSOCIATED GAS CALCULATION</t>
  </si>
  <si>
    <t>OIL WELL OR CONDENSATE CALCULATION</t>
  </si>
  <si>
    <t>WORKING INTEREST EXPENSE</t>
  </si>
  <si>
    <t>NET WI EXP</t>
  </si>
  <si>
    <t>ESTIMATED WORKING INTEREST EXPENSE x</t>
  </si>
  <si>
    <t>WI   =</t>
  </si>
  <si>
    <t>ESTIMATED NET WORKING INTEREST INCOME =</t>
  </si>
  <si>
    <t>TOTAL ROYALTY BURDEN =</t>
  </si>
  <si>
    <t>HOW TO DETERMINE WORKING INTEREST INCOME</t>
  </si>
  <si>
    <t>PRODUCTION</t>
  </si>
  <si>
    <t>BOPD</t>
  </si>
  <si>
    <t>MCFGPD</t>
  </si>
  <si>
    <t>BARRELS OF OIL PER DAY</t>
  </si>
  <si>
    <t>PRODUCT PRICES</t>
  </si>
  <si>
    <t>DOLLARS PER BARREL OF OIL</t>
  </si>
  <si>
    <t>DOLLARS PER MCF OF GAS</t>
  </si>
  <si>
    <t>$/BO</t>
  </si>
  <si>
    <t>$/MCFG</t>
  </si>
  <si>
    <t>PRODUCTION TAXES (SEVERENCE TAX)</t>
  </si>
  <si>
    <t>OIL</t>
  </si>
  <si>
    <t>12.5% OF THE DOLLAR VALUE OF THE OIL</t>
  </si>
  <si>
    <t>NEXT THE ROYALTY (LANDOWNER) BURDEN IS SUBTRACTED</t>
  </si>
  <si>
    <r>
      <t xml:space="preserve">1,000,000 CUBIC </t>
    </r>
    <r>
      <rPr>
        <sz val="9"/>
        <rFont val="Arial"/>
        <family val="2"/>
      </rPr>
      <t>FEET OF GAS PER MONTH</t>
    </r>
  </si>
  <si>
    <t>/MONTH</t>
  </si>
  <si>
    <t xml:space="preserve">MOST GAS WELLS ALSO MAKE CONDENSATE (A LIGHT GRADE OF OIL) AND SOME OIL WELLS MAKE ENOUGH GAS TO COMPRESS AND SELL (CASING HEAD GAS OR ASSOCIATED GAS).  THEREFORE BOTH OF THESE CALCULATIONS WOULD NEED TO BE DONE TO DETERMINE YOUR TOTAL INCOME.  THIS MODEL ALSO ASSUMES THAT ALL OF THE OIL PRODUCED IS IMMEDIATELY SOLD.  ACTUAL SALES MAY BE SLIGHTLY HIGHER OR LOWER DEPENDING ON THE AMOUNT OF OIL IN THE TANKS AT THE END OF THE MONTH.
THE CELLS HIGHLIGHTED IN YELLOW CAN BE CHANGED TO CALCULATE DIFFERENT WORKING INTERESTS, PRODUCTION RATES, OR PRODUCT PRICING.  THE BTU ADJUSTMENT FOR GAS RANGES FROM 1.0 (A VERY DRY GAS WELL) TO 1.2 (ASSOCIATED GAS FROM AN OIL WELL).
WORKING INTEREST EXPENSE CONSIST OF ALL OF THE CHARGES NECESSARY TO OPERATE THE WELL.  THIS INCLUDES THRID PARTY CHARGES SUCH AS PUMPER CHARGES, CHEMICALS, ELECTRICITY, INSURANCE AND RENTALS. ALSO INCLUDED IS A PRODUCING WELL RATE CHARGED BY THE OPERATOR.
</t>
  </si>
  <si>
    <t>NOTE: MAKE CHANGES TO HIGHLIGHTED CELLS TO CUSTOMIZE SPREADSHEET FOR YOUR INTEREST.</t>
  </si>
  <si>
    <t>LANDOWNER ROYALY AND ORRI</t>
  </si>
  <si>
    <t>RI + ORRI</t>
  </si>
  <si>
    <t>/MCF</t>
  </si>
  <si>
    <t>GAS SEVERANCE TAX</t>
  </si>
  <si>
    <t>SEV TAX /mcf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</si>
</sst>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000_);_(&quot;$&quot;* \(#,##0.000\);_(&quot;$&quot;* &quot;-&quot;??_);_(@_)"/>
    <numFmt numFmtId="169" formatCode="_(&quot;$&quot;* #,##0.000_);_(&quot;$&quot;* \(#,##0.000\);_(&quot;$&quot;* &quot;-&quot;???_);_(@_)"/>
  </numFmts>
  <fonts count="43">
    <font>
      <sz val="10"/>
      <name val="Arial"/>
      <family val="0"/>
    </font>
    <font>
      <b/>
      <sz val="10"/>
      <name val="Arial"/>
      <family val="0"/>
    </font>
    <font>
      <i/>
      <sz val="10"/>
      <name val="Arial"/>
      <family val="0"/>
    </font>
    <font>
      <b/>
      <i/>
      <sz val="10"/>
      <name val="Arial"/>
      <family val="0"/>
    </font>
    <font>
      <sz val="14"/>
      <name val="Arial"/>
      <family val="0"/>
    </font>
    <font>
      <u val="single"/>
      <sz val="15"/>
      <color indexed="12"/>
      <name val="Arial"/>
      <family val="0"/>
    </font>
    <font>
      <u val="single"/>
      <sz val="15"/>
      <color indexed="61"/>
      <name val="Arial"/>
      <family val="0"/>
    </font>
    <font>
      <sz val="8"/>
      <name val="Arial"/>
      <family val="0"/>
    </font>
    <font>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quotePrefix="1">
      <alignment/>
    </xf>
    <xf numFmtId="9" fontId="0" fillId="0" borderId="0" xfId="0" applyNumberFormat="1" applyAlignment="1">
      <alignment/>
    </xf>
    <xf numFmtId="9" fontId="0" fillId="0" borderId="0" xfId="0" applyNumberFormat="1" applyAlignment="1">
      <alignment horizontal="center"/>
    </xf>
    <xf numFmtId="9" fontId="0" fillId="0" borderId="0" xfId="59" applyFont="1" applyAlignment="1">
      <alignment/>
    </xf>
    <xf numFmtId="0" fontId="0" fillId="0" borderId="0" xfId="0" applyAlignment="1" quotePrefix="1">
      <alignment horizontal="center"/>
    </xf>
    <xf numFmtId="44" fontId="0" fillId="0" borderId="0" xfId="0" applyNumberFormat="1" applyAlignment="1">
      <alignment/>
    </xf>
    <xf numFmtId="0" fontId="0" fillId="0" borderId="0" xfId="0" applyAlignment="1">
      <alignment horizontal="right"/>
    </xf>
    <xf numFmtId="0" fontId="0" fillId="0" borderId="0" xfId="0" applyAlignment="1">
      <alignment horizontal="left"/>
    </xf>
    <xf numFmtId="0" fontId="0" fillId="0" borderId="0" xfId="0" applyFont="1" applyAlignment="1">
      <alignment horizontal="center" wrapText="1"/>
    </xf>
    <xf numFmtId="165" fontId="0" fillId="0" borderId="0" xfId="42" applyNumberFormat="1" applyFont="1" applyAlignment="1">
      <alignment/>
    </xf>
    <xf numFmtId="0" fontId="1" fillId="0" borderId="10" xfId="0" applyFont="1" applyBorder="1" applyAlignment="1">
      <alignment horizontal="center"/>
    </xf>
    <xf numFmtId="44" fontId="1" fillId="0" borderId="11" xfId="0" applyNumberFormat="1" applyFont="1" applyBorder="1" applyAlignment="1">
      <alignment/>
    </xf>
    <xf numFmtId="0" fontId="0" fillId="0" borderId="12" xfId="0" applyBorder="1" applyAlignment="1">
      <alignment horizontal="right"/>
    </xf>
    <xf numFmtId="0" fontId="0" fillId="0" borderId="13" xfId="0" applyBorder="1" applyAlignment="1">
      <alignment/>
    </xf>
    <xf numFmtId="0" fontId="0" fillId="0" borderId="13" xfId="0" applyBorder="1" applyAlignment="1" quotePrefix="1">
      <alignment horizontal="right"/>
    </xf>
    <xf numFmtId="0" fontId="0" fillId="0" borderId="14" xfId="0"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15" xfId="0" applyBorder="1" applyAlignment="1">
      <alignment horizontal="right"/>
    </xf>
    <xf numFmtId="0" fontId="0" fillId="0" borderId="16" xfId="0" applyBorder="1" applyAlignment="1">
      <alignment/>
    </xf>
    <xf numFmtId="0" fontId="0" fillId="0" borderId="17" xfId="0" applyBorder="1" applyAlignment="1">
      <alignment/>
    </xf>
    <xf numFmtId="44" fontId="1" fillId="0" borderId="11" xfId="44" applyFont="1" applyBorder="1" applyAlignment="1">
      <alignment/>
    </xf>
    <xf numFmtId="44" fontId="1" fillId="0" borderId="0" xfId="0" applyNumberFormat="1" applyFont="1" applyBorder="1" applyAlignment="1">
      <alignment/>
    </xf>
    <xf numFmtId="44" fontId="0" fillId="0" borderId="0" xfId="44" applyFont="1" applyAlignment="1">
      <alignment/>
    </xf>
    <xf numFmtId="44" fontId="1" fillId="0" borderId="0" xfId="0" applyNumberFormat="1" applyFont="1" applyAlignment="1">
      <alignment/>
    </xf>
    <xf numFmtId="10" fontId="0" fillId="0" borderId="0" xfId="44" applyNumberFormat="1" applyFont="1" applyAlignment="1">
      <alignment/>
    </xf>
    <xf numFmtId="44" fontId="1" fillId="0" borderId="0" xfId="44" applyFont="1" applyBorder="1" applyAlignment="1">
      <alignment/>
    </xf>
    <xf numFmtId="44" fontId="0" fillId="0" borderId="18" xfId="44" applyFont="1" applyBorder="1" applyAlignment="1">
      <alignment/>
    </xf>
    <xf numFmtId="0" fontId="0" fillId="0" borderId="19" xfId="0" applyBorder="1" applyAlignment="1">
      <alignment/>
    </xf>
    <xf numFmtId="10" fontId="1" fillId="0" borderId="19" xfId="44" applyNumberFormat="1" applyFont="1" applyBorder="1" applyAlignment="1">
      <alignment horizontal="right"/>
    </xf>
    <xf numFmtId="44" fontId="1" fillId="0" borderId="20" xfId="44" applyFont="1" applyBorder="1" applyAlignment="1">
      <alignment/>
    </xf>
    <xf numFmtId="167" fontId="0" fillId="0" borderId="21" xfId="59" applyNumberFormat="1" applyFont="1" applyFill="1" applyBorder="1" applyAlignment="1">
      <alignment/>
    </xf>
    <xf numFmtId="0" fontId="0" fillId="0" borderId="0" xfId="0" applyFont="1" applyAlignment="1">
      <alignment/>
    </xf>
    <xf numFmtId="0" fontId="0" fillId="33" borderId="22" xfId="0" applyFill="1" applyBorder="1" applyAlignment="1" applyProtection="1">
      <alignment/>
      <protection locked="0"/>
    </xf>
    <xf numFmtId="10" fontId="0" fillId="33" borderId="22" xfId="59" applyNumberFormat="1" applyFont="1" applyFill="1" applyBorder="1" applyAlignment="1" applyProtection="1">
      <alignment/>
      <protection locked="0"/>
    </xf>
    <xf numFmtId="44" fontId="0" fillId="33" borderId="22" xfId="44" applyFont="1" applyFill="1" applyBorder="1" applyAlignment="1" applyProtection="1">
      <alignment/>
      <protection locked="0"/>
    </xf>
    <xf numFmtId="166" fontId="0" fillId="33" borderId="22" xfId="0" applyNumberFormat="1" applyFill="1" applyBorder="1" applyAlignment="1" applyProtection="1">
      <alignment/>
      <protection locked="0"/>
    </xf>
    <xf numFmtId="9" fontId="0" fillId="33" borderId="22" xfId="0" applyNumberFormat="1" applyFill="1" applyBorder="1" applyAlignment="1" applyProtection="1">
      <alignment horizontal="center"/>
      <protection locked="0"/>
    </xf>
    <xf numFmtId="168" fontId="0" fillId="0" borderId="0" xfId="44" applyNumberFormat="1" applyFont="1" applyAlignment="1">
      <alignment/>
    </xf>
    <xf numFmtId="0" fontId="0" fillId="0" borderId="0" xfId="0" applyFont="1" applyAlignment="1">
      <alignment horizontal="center" wrapText="1"/>
    </xf>
    <xf numFmtId="168" fontId="0" fillId="0" borderId="0" xfId="0" applyNumberFormat="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0" applyAlignment="1">
      <alignment/>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742950</xdr:colOff>
      <xdr:row>0</xdr:row>
      <xdr:rowOff>0</xdr:rowOff>
    </xdr:from>
    <xdr:to>
      <xdr:col>4</xdr:col>
      <xdr:colOff>533400</xdr:colOff>
      <xdr:row>0</xdr:row>
      <xdr:rowOff>904875</xdr:rowOff>
    </xdr:to>
    <xdr:pic>
      <xdr:nvPicPr>
        <xdr:cNvPr id="1" name="Picture 1" descr="tOCE-ENERGY-LOGO-GIF.gif"/>
        <xdr:cNvPicPr preferRelativeResize="1">
          <a:picLocks noChangeAspect="1"/>
        </xdr:cNvPicPr>
      </xdr:nvPicPr>
      <xdr:blipFill>
        <a:blip r:embed="rId1"/>
        <a:stretch>
          <a:fillRect/>
        </a:stretch>
      </xdr:blipFill>
      <xdr:spPr>
        <a:xfrm>
          <a:off x="2647950" y="0"/>
          <a:ext cx="16668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H68"/>
  <sheetViews>
    <sheetView showGridLines="0" showRowColHeaders="0" tabSelected="1" view="pageLayout" showRuler="0" workbookViewId="0" topLeftCell="A1">
      <selection activeCell="C22" sqref="C22"/>
    </sheetView>
  </sheetViews>
  <sheetFormatPr defaultColWidth="11.421875" defaultRowHeight="12.75"/>
  <cols>
    <col min="1" max="1" width="13.28125" style="0" customWidth="1"/>
    <col min="2" max="2" width="15.28125" style="0" customWidth="1"/>
    <col min="3" max="3" width="13.7109375" style="0" customWidth="1"/>
    <col min="4" max="4" width="14.421875" style="0" customWidth="1"/>
    <col min="5" max="5" width="12.140625" style="0" bestFit="1" customWidth="1"/>
    <col min="6" max="6" width="11.421875" style="0" customWidth="1"/>
    <col min="7" max="7" width="14.140625" style="0" customWidth="1"/>
  </cols>
  <sheetData>
    <row r="1" s="50" customFormat="1" ht="72" customHeight="1"/>
    <row r="2" spans="1:8" ht="18">
      <c r="A2" s="48" t="s">
        <v>47</v>
      </c>
      <c r="B2" s="49"/>
      <c r="C2" s="49"/>
      <c r="D2" s="49"/>
      <c r="E2" s="49"/>
      <c r="F2" s="49"/>
      <c r="G2" s="49"/>
      <c r="H2" s="49"/>
    </row>
    <row r="4" spans="1:8" ht="14.25" customHeight="1">
      <c r="A4" s="46" t="s">
        <v>64</v>
      </c>
      <c r="B4" s="47"/>
      <c r="C4" s="47"/>
      <c r="D4" s="47"/>
      <c r="E4" s="47"/>
      <c r="F4" s="47"/>
      <c r="G4" s="47"/>
      <c r="H4" s="47"/>
    </row>
    <row r="5" ht="6" customHeight="1"/>
    <row r="6" ht="15" customHeight="1">
      <c r="A6" s="2" t="s">
        <v>48</v>
      </c>
    </row>
    <row r="7" spans="1:8" ht="15" customHeight="1">
      <c r="A7" t="s">
        <v>51</v>
      </c>
      <c r="C7" s="1" t="s">
        <v>49</v>
      </c>
      <c r="E7" t="s">
        <v>35</v>
      </c>
      <c r="H7" s="9" t="s">
        <v>50</v>
      </c>
    </row>
    <row r="8" spans="1:8" ht="15" customHeight="1">
      <c r="A8" t="s">
        <v>3</v>
      </c>
      <c r="C8" s="1" t="s">
        <v>4</v>
      </c>
      <c r="E8" t="s">
        <v>32</v>
      </c>
      <c r="H8" s="9" t="s">
        <v>33</v>
      </c>
    </row>
    <row r="9" spans="5:8" ht="15" customHeight="1">
      <c r="E9" t="s">
        <v>36</v>
      </c>
      <c r="H9" s="9" t="s">
        <v>5</v>
      </c>
    </row>
    <row r="10" spans="1:8" ht="15" customHeight="1">
      <c r="A10" s="2" t="s">
        <v>8</v>
      </c>
      <c r="C10" s="1" t="s">
        <v>7</v>
      </c>
      <c r="E10" s="35" t="s">
        <v>61</v>
      </c>
      <c r="H10" s="9" t="s">
        <v>34</v>
      </c>
    </row>
    <row r="11" ht="15" customHeight="1">
      <c r="A11" s="2" t="s">
        <v>52</v>
      </c>
    </row>
    <row r="12" spans="1:8" ht="15" customHeight="1">
      <c r="A12" t="s">
        <v>53</v>
      </c>
      <c r="C12" s="7" t="s">
        <v>55</v>
      </c>
      <c r="E12" t="s">
        <v>54</v>
      </c>
      <c r="H12" s="3" t="s">
        <v>56</v>
      </c>
    </row>
    <row r="13" ht="7.5" customHeight="1"/>
    <row r="14" ht="15" customHeight="1">
      <c r="A14" s="2" t="s">
        <v>57</v>
      </c>
    </row>
    <row r="15" spans="1:8" ht="15" customHeight="1">
      <c r="A15" s="1" t="s">
        <v>58</v>
      </c>
      <c r="B15" t="s">
        <v>59</v>
      </c>
      <c r="F15" s="9" t="s">
        <v>68</v>
      </c>
      <c r="G15" s="41">
        <v>0.118</v>
      </c>
      <c r="H15" s="3" t="s">
        <v>67</v>
      </c>
    </row>
    <row r="16" ht="9" customHeight="1"/>
    <row r="17" ht="15" customHeight="1">
      <c r="A17" s="2" t="s">
        <v>2</v>
      </c>
    </row>
    <row r="18" spans="1:5" ht="15" customHeight="1">
      <c r="A18" t="s">
        <v>65</v>
      </c>
      <c r="B18" s="4"/>
      <c r="D18" s="1" t="s">
        <v>66</v>
      </c>
      <c r="E18" s="40">
        <v>0.25</v>
      </c>
    </row>
    <row r="19" spans="4:5" ht="15" customHeight="1">
      <c r="D19" s="9" t="s">
        <v>46</v>
      </c>
      <c r="E19" s="5">
        <f>SUM(E18:E18)</f>
        <v>0.25</v>
      </c>
    </row>
    <row r="20" spans="4:5" ht="15" customHeight="1">
      <c r="D20" s="9" t="s">
        <v>23</v>
      </c>
      <c r="E20" s="5">
        <f>1-E19</f>
        <v>0.75</v>
      </c>
    </row>
    <row r="21" ht="15" customHeight="1">
      <c r="A21" s="2" t="s">
        <v>40</v>
      </c>
    </row>
    <row r="22" spans="1:6" ht="15" customHeight="1">
      <c r="A22" t="s">
        <v>6</v>
      </c>
      <c r="B22" s="15" t="s">
        <v>11</v>
      </c>
      <c r="C22" s="36">
        <v>200</v>
      </c>
      <c r="D22" s="16"/>
      <c r="E22" s="17" t="s">
        <v>14</v>
      </c>
      <c r="F22" s="38">
        <v>60</v>
      </c>
    </row>
    <row r="23" spans="2:6" ht="15" customHeight="1">
      <c r="B23" s="18" t="s">
        <v>12</v>
      </c>
      <c r="C23" s="36">
        <v>30.4</v>
      </c>
      <c r="D23" s="19"/>
      <c r="E23" s="20" t="s">
        <v>15</v>
      </c>
      <c r="F23" s="34">
        <f>+E19</f>
        <v>0.25</v>
      </c>
    </row>
    <row r="24" spans="2:6" ht="15" customHeight="1">
      <c r="B24" s="21" t="s">
        <v>13</v>
      </c>
      <c r="C24" s="37">
        <v>0.1</v>
      </c>
      <c r="D24" s="22"/>
      <c r="E24" s="22"/>
      <c r="F24" s="23"/>
    </row>
    <row r="25" spans="2:3" ht="7.5" customHeight="1">
      <c r="B25" s="9"/>
      <c r="C25" s="6"/>
    </row>
    <row r="26" ht="15" customHeight="1">
      <c r="A26" t="s">
        <v>16</v>
      </c>
    </row>
    <row r="27" spans="1:6" ht="15" customHeight="1">
      <c r="A27" s="1" t="s">
        <v>9</v>
      </c>
      <c r="B27" s="1" t="s">
        <v>10</v>
      </c>
      <c r="C27" s="1" t="s">
        <v>21</v>
      </c>
      <c r="D27" s="10" t="s">
        <v>16</v>
      </c>
      <c r="E27" s="1"/>
      <c r="F27" s="1"/>
    </row>
    <row r="28" spans="1:4" ht="15" customHeight="1">
      <c r="A28">
        <f>+C22</f>
        <v>200</v>
      </c>
      <c r="B28">
        <f>C23</f>
        <v>30.4</v>
      </c>
      <c r="C28" s="8">
        <f>F22</f>
        <v>60</v>
      </c>
      <c r="D28" s="8">
        <f>A28*B28*C28</f>
        <v>364800</v>
      </c>
    </row>
    <row r="29" spans="3:4" ht="7.5" customHeight="1">
      <c r="C29" s="8"/>
      <c r="D29" s="8"/>
    </row>
    <row r="30" ht="15" customHeight="1">
      <c r="A30" t="s">
        <v>17</v>
      </c>
    </row>
    <row r="31" spans="1:4" ht="25.5" customHeight="1">
      <c r="A31" s="11" t="s">
        <v>16</v>
      </c>
      <c r="B31" s="11" t="s">
        <v>18</v>
      </c>
      <c r="C31" s="11" t="s">
        <v>19</v>
      </c>
      <c r="D31" s="11" t="s">
        <v>20</v>
      </c>
    </row>
    <row r="32" spans="1:4" ht="15" customHeight="1">
      <c r="A32" s="8">
        <f>D28</f>
        <v>364800</v>
      </c>
      <c r="B32" s="1">
        <v>0.125</v>
      </c>
      <c r="C32" s="8">
        <f>-A32*B32</f>
        <v>-45600</v>
      </c>
      <c r="D32" s="8">
        <f>+A32+C32</f>
        <v>319200</v>
      </c>
    </row>
    <row r="33" ht="7.5" customHeight="1"/>
    <row r="34" ht="15" customHeight="1">
      <c r="A34" t="s">
        <v>60</v>
      </c>
    </row>
    <row r="35" spans="1:4" ht="30" customHeight="1">
      <c r="A35" s="11" t="s">
        <v>20</v>
      </c>
      <c r="B35" s="1" t="s">
        <v>26</v>
      </c>
      <c r="C35" s="1" t="s">
        <v>24</v>
      </c>
      <c r="D35" s="11" t="s">
        <v>25</v>
      </c>
    </row>
    <row r="36" spans="1:4" ht="15" customHeight="1">
      <c r="A36" s="8">
        <f>D32</f>
        <v>319200</v>
      </c>
      <c r="B36" s="4">
        <f>F23</f>
        <v>0.25</v>
      </c>
      <c r="C36" s="8">
        <f>-B36*A36</f>
        <v>-79800</v>
      </c>
      <c r="D36" s="8">
        <f>+C36+A36</f>
        <v>239400</v>
      </c>
    </row>
    <row r="37" ht="6" customHeight="1"/>
    <row r="38" ht="15" customHeight="1">
      <c r="A38" t="s">
        <v>27</v>
      </c>
    </row>
    <row r="39" spans="4:7" ht="15" customHeight="1">
      <c r="D39" s="11" t="s">
        <v>28</v>
      </c>
      <c r="E39" s="1" t="s">
        <v>7</v>
      </c>
      <c r="G39" s="13" t="s">
        <v>0</v>
      </c>
    </row>
    <row r="40" spans="4:7" ht="15" customHeight="1">
      <c r="D40" s="8">
        <f>+D36</f>
        <v>239400</v>
      </c>
      <c r="E40" s="4">
        <f>+C24</f>
        <v>0.1</v>
      </c>
      <c r="G40" s="14">
        <f>+E40*D40</f>
        <v>23940</v>
      </c>
    </row>
    <row r="41" ht="7.5" customHeight="1"/>
    <row r="42" ht="15" customHeight="1">
      <c r="A42" s="2" t="s">
        <v>39</v>
      </c>
    </row>
    <row r="43" spans="1:6" ht="15" customHeight="1">
      <c r="A43" t="s">
        <v>6</v>
      </c>
      <c r="B43" s="15" t="s">
        <v>50</v>
      </c>
      <c r="C43" s="36">
        <v>200</v>
      </c>
      <c r="D43" s="16"/>
      <c r="E43" s="17" t="s">
        <v>29</v>
      </c>
      <c r="F43" s="38">
        <v>3</v>
      </c>
    </row>
    <row r="44" spans="2:6" ht="15" customHeight="1">
      <c r="B44" s="18" t="s">
        <v>12</v>
      </c>
      <c r="C44" s="36">
        <v>30.4</v>
      </c>
      <c r="D44" s="19"/>
      <c r="E44" s="20" t="s">
        <v>15</v>
      </c>
      <c r="F44" s="34">
        <f>+E19</f>
        <v>0.25</v>
      </c>
    </row>
    <row r="45" spans="2:6" ht="15" customHeight="1">
      <c r="B45" s="21" t="s">
        <v>13</v>
      </c>
      <c r="C45" s="37">
        <f>+C24</f>
        <v>0.1</v>
      </c>
      <c r="D45" s="22"/>
      <c r="E45" s="22"/>
      <c r="F45" s="23"/>
    </row>
    <row r="46" ht="15" customHeight="1">
      <c r="A46" t="s">
        <v>16</v>
      </c>
    </row>
    <row r="47" spans="1:6" ht="15" customHeight="1">
      <c r="A47" s="1" t="s">
        <v>30</v>
      </c>
      <c r="B47" s="1" t="s">
        <v>10</v>
      </c>
      <c r="C47" s="1" t="s">
        <v>37</v>
      </c>
      <c r="D47" s="1" t="s">
        <v>38</v>
      </c>
      <c r="E47" s="10" t="s">
        <v>16</v>
      </c>
      <c r="F47" s="1"/>
    </row>
    <row r="48" spans="1:5" ht="15" customHeight="1">
      <c r="A48" s="12">
        <f>C43</f>
        <v>200</v>
      </c>
      <c r="B48">
        <f>C44</f>
        <v>30.4</v>
      </c>
      <c r="C48" s="8">
        <f>F43</f>
        <v>3</v>
      </c>
      <c r="D48" s="39">
        <v>1.1</v>
      </c>
      <c r="E48" s="8">
        <f>A48*B48*C48*D48</f>
        <v>20064</v>
      </c>
    </row>
    <row r="49" spans="3:4" ht="6.75" customHeight="1">
      <c r="C49" s="8"/>
      <c r="D49" s="8"/>
    </row>
    <row r="50" ht="15" customHeight="1">
      <c r="A50" t="s">
        <v>17</v>
      </c>
    </row>
    <row r="51" spans="1:5" ht="15" customHeight="1">
      <c r="A51" s="11" t="s">
        <v>16</v>
      </c>
      <c r="B51" s="42" t="s">
        <v>69</v>
      </c>
      <c r="C51" s="1" t="s">
        <v>31</v>
      </c>
      <c r="D51" s="11" t="s">
        <v>19</v>
      </c>
      <c r="E51" s="11" t="s">
        <v>20</v>
      </c>
    </row>
    <row r="52" spans="1:5" ht="15" customHeight="1">
      <c r="A52" s="8">
        <f>E48</f>
        <v>20064</v>
      </c>
      <c r="B52" s="43">
        <f>G15</f>
        <v>0.118</v>
      </c>
      <c r="C52" s="12">
        <f>+B48*A48</f>
        <v>6080</v>
      </c>
      <c r="D52" s="8">
        <f>-C52*B52</f>
        <v>-717.4399999999999</v>
      </c>
      <c r="E52" s="8">
        <f>+A52+D52</f>
        <v>19346.56</v>
      </c>
    </row>
    <row r="53" ht="7.5" customHeight="1"/>
    <row r="54" ht="15" customHeight="1">
      <c r="A54" t="s">
        <v>22</v>
      </c>
    </row>
    <row r="55" spans="1:4" ht="24.75" customHeight="1">
      <c r="A55" s="11" t="s">
        <v>20</v>
      </c>
      <c r="B55" s="1" t="s">
        <v>26</v>
      </c>
      <c r="C55" s="1" t="s">
        <v>24</v>
      </c>
      <c r="D55" s="11" t="s">
        <v>25</v>
      </c>
    </row>
    <row r="56" spans="1:4" ht="15" customHeight="1">
      <c r="A56" s="8">
        <f>E52</f>
        <v>19346.56</v>
      </c>
      <c r="B56" s="4">
        <f>F44</f>
        <v>0.25</v>
      </c>
      <c r="C56" s="8">
        <f>-B56*A56</f>
        <v>-4836.64</v>
      </c>
      <c r="D56" s="8">
        <f>+C56+A56</f>
        <v>14509.920000000002</v>
      </c>
    </row>
    <row r="57" ht="7.5" customHeight="1"/>
    <row r="58" ht="15" customHeight="1">
      <c r="A58" t="s">
        <v>27</v>
      </c>
    </row>
    <row r="59" spans="4:7" ht="15" customHeight="1">
      <c r="D59" s="11" t="s">
        <v>28</v>
      </c>
      <c r="E59" s="1" t="s">
        <v>7</v>
      </c>
      <c r="G59" s="13" t="s">
        <v>1</v>
      </c>
    </row>
    <row r="60" spans="4:7" ht="15" customHeight="1">
      <c r="D60" s="8">
        <f>+D56</f>
        <v>14509.920000000002</v>
      </c>
      <c r="E60" s="4">
        <f>+C45</f>
        <v>0.1</v>
      </c>
      <c r="G60" s="14">
        <f>+E60*D60</f>
        <v>1450.9920000000002</v>
      </c>
    </row>
    <row r="61" spans="1:3" ht="6.75" customHeight="1">
      <c r="A61" s="8"/>
      <c r="B61" s="4"/>
      <c r="C61" s="25"/>
    </row>
    <row r="62" spans="1:3" ht="15" customHeight="1">
      <c r="A62" s="27" t="s">
        <v>41</v>
      </c>
      <c r="B62" s="4"/>
      <c r="C62" s="25"/>
    </row>
    <row r="63" spans="1:7" ht="15" customHeight="1">
      <c r="A63" s="8" t="s">
        <v>43</v>
      </c>
      <c r="B63" s="4"/>
      <c r="C63" s="25"/>
      <c r="E63" s="1" t="s">
        <v>44</v>
      </c>
      <c r="G63" s="13" t="s">
        <v>42</v>
      </c>
    </row>
    <row r="64" spans="1:7" ht="15" customHeight="1">
      <c r="A64" s="8"/>
      <c r="B64" s="4"/>
      <c r="C64" s="26">
        <v>-10000</v>
      </c>
      <c r="D64" s="3" t="s">
        <v>62</v>
      </c>
      <c r="E64" s="28">
        <f>+C45</f>
        <v>0.1</v>
      </c>
      <c r="G64" s="24">
        <f>+C64*E64</f>
        <v>-1000</v>
      </c>
    </row>
    <row r="65" spans="1:5" ht="7.5" customHeight="1" thickBot="1">
      <c r="A65" s="8"/>
      <c r="B65" s="4"/>
      <c r="C65" s="26"/>
      <c r="D65" s="28"/>
      <c r="E65" s="29"/>
    </row>
    <row r="66" spans="1:7" ht="15" customHeight="1" thickBot="1">
      <c r="A66" s="8"/>
      <c r="B66" s="4"/>
      <c r="C66" s="30"/>
      <c r="D66" s="31"/>
      <c r="E66" s="31"/>
      <c r="F66" s="32" t="s">
        <v>45</v>
      </c>
      <c r="G66" s="33">
        <f>+G64+G60+G40</f>
        <v>24390.992</v>
      </c>
    </row>
    <row r="67" ht="12" customHeight="1"/>
    <row r="68" spans="1:8" ht="177" customHeight="1">
      <c r="A68" s="44" t="s">
        <v>63</v>
      </c>
      <c r="B68" s="44"/>
      <c r="C68" s="44"/>
      <c r="D68" s="44"/>
      <c r="E68" s="44"/>
      <c r="F68" s="44"/>
      <c r="G68" s="45"/>
      <c r="H68" s="45"/>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sheet="1" selectLockedCells="1"/>
  <mergeCells count="4">
    <mergeCell ref="A68:H68"/>
    <mergeCell ref="A4:H4"/>
    <mergeCell ref="A2:H2"/>
    <mergeCell ref="A1:IV1"/>
  </mergeCells>
  <printOptions/>
  <pageMargins left="0.75" right="0.75" top="0.4" bottom="0.4" header="0" footer="0"/>
  <pageSetup fitToHeight="1" fitToWidth="1" orientation="portrait" paperSize="5" scale="83" r:id="rId3"/>
  <headerFooter alignWithMargins="0">
    <oddHeader>&amp;C
&amp;G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Toce Energy,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Toce</dc:creator>
  <cp:keywords/>
  <dc:description/>
  <cp:lastModifiedBy>Victor A. Toce</cp:lastModifiedBy>
  <cp:lastPrinted>2014-03-11T18:29:19Z</cp:lastPrinted>
  <dcterms:created xsi:type="dcterms:W3CDTF">2008-01-15T12:38:08Z</dcterms:created>
  <dcterms:modified xsi:type="dcterms:W3CDTF">2015-08-25T21:32:03Z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-89526618</vt:i4>
  </property>
  <property fmtid="{D5CDD505-2E9C-101B-9397-08002B2CF9AE}" pid="3" name="_EmailSubject">
    <vt:lpwstr>Website Changes</vt:lpwstr>
  </property>
  <property fmtid="{D5CDD505-2E9C-101B-9397-08002B2CF9AE}" pid="4" name="_AuthorEmail">
    <vt:lpwstr>vtoce@toceenergy.com</vt:lpwstr>
  </property>
  <property fmtid="{D5CDD505-2E9C-101B-9397-08002B2CF9AE}" pid="5" name="_AuthorEmailDisplayName">
    <vt:lpwstr>Victor Toce</vt:lpwstr>
  </property>
  <property fmtid="{D5CDD505-2E9C-101B-9397-08002B2CF9AE}" pid="6" name="_ReviewingToolsShownOnce">
    <vt:lpwstr/>
  </property>
</Properties>
</file>